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NPV" sheetId="1" state="visible" r:id="rId1"/>
    <sheet xmlns:r="http://schemas.openxmlformats.org/officeDocument/2006/relationships" name="IRR" sheetId="2" state="visible" r:id="rId2"/>
    <sheet xmlns:r="http://schemas.openxmlformats.org/officeDocument/2006/relationships" name="MM &amp; Bankruptcy" sheetId="3" state="visible" r:id="rId3"/>
    <sheet xmlns:r="http://schemas.openxmlformats.org/officeDocument/2006/relationships" name="Three Roads" sheetId="4" state="visible" r:id="rId4"/>
    <sheet xmlns:r="http://schemas.openxmlformats.org/officeDocument/2006/relationships" name="Assumption Machine" sheetId="5" state="visible" r:id="rId5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0.0%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color rgb="FF0000FF"/>
      <sz val="11"/>
    </font>
    <font>
      <name val="Arial"/>
      <charset val="1"/>
      <family val="0"/>
      <b val="1"/>
      <sz val="11"/>
    </font>
    <font>
      <name val="Arial"/>
      <charset val="1"/>
      <family val="0"/>
      <sz val="11"/>
    </font>
    <font>
      <name val="Arial"/>
      <charset val="1"/>
      <family val="0"/>
      <i val="1"/>
      <color rgb="FF555555"/>
      <sz val="9"/>
    </font>
    <font>
      <b val="1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FF20307F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0020307F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30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164" fontId="5" fillId="3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10" fontId="5" fillId="3" borderId="0" applyAlignment="1" pivotButton="0" quotePrefix="0" xfId="0">
      <alignment horizontal="general" vertical="bottom"/>
    </xf>
    <xf numFmtId="10" fontId="7" fillId="0" borderId="0" applyAlignment="1" pivotButton="0" quotePrefix="0" xfId="0">
      <alignment horizontal="general" vertical="bottom"/>
    </xf>
    <xf numFmtId="10" fontId="6" fillId="0" borderId="0" applyAlignment="1" pivotButton="0" quotePrefix="0" xfId="0">
      <alignment horizontal="general" vertical="bottom"/>
    </xf>
    <xf numFmtId="164" fontId="5" fillId="0" borderId="0" applyAlignment="1" pivotButton="0" quotePrefix="0" xfId="0">
      <alignment horizontal="general" vertical="bottom"/>
    </xf>
    <xf numFmtId="0" fontId="5" fillId="3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bottom"/>
    </xf>
    <xf numFmtId="164" fontId="5" fillId="3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10" fontId="5" fillId="3" borderId="0" applyAlignment="1" pivotButton="0" quotePrefix="0" xfId="0">
      <alignment horizontal="general" vertical="bottom"/>
    </xf>
    <xf numFmtId="10" fontId="7" fillId="0" borderId="0" applyAlignment="1" pivotButton="0" quotePrefix="0" xfId="0">
      <alignment horizontal="general" vertical="bottom"/>
    </xf>
    <xf numFmtId="10" fontId="6" fillId="0" borderId="0" applyAlignment="1" pivotButton="0" quotePrefix="0" xfId="0">
      <alignment horizontal="general" vertical="bottom"/>
    </xf>
    <xf numFmtId="164" fontId="5" fillId="0" borderId="0" applyAlignment="1" pivotButton="0" quotePrefix="0" xfId="0">
      <alignment horizontal="general" vertical="bottom"/>
    </xf>
    <xf numFmtId="0" fontId="5" fillId="3" borderId="0" applyAlignment="1" pivotButton="0" quotePrefix="0" xfId="0">
      <alignment horizontal="general" vertical="bottom"/>
    </xf>
    <xf numFmtId="0" fontId="9" fillId="0" borderId="0" pivotButton="0" quotePrefix="0" xfId="0"/>
    <xf numFmtId="10" fontId="0" fillId="0" borderId="0" pivotButton="0" quotePrefix="0" xfId="0"/>
    <xf numFmtId="0" fontId="10" fillId="4" borderId="0" pivotButton="0" quotePrefix="0" xfId="0"/>
    <xf numFmtId="9" fontId="0" fillId="0" borderId="0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20307F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E27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4" customWidth="1" style="13" min="1" max="1"/>
    <col width="14" customWidth="1" style="13" min="2" max="2"/>
    <col width="26" customWidth="1" style="13" min="3" max="3"/>
    <col width="18" customWidth="1" style="13" min="4" max="5"/>
  </cols>
  <sheetData>
    <row r="1" ht="15" customHeight="1" s="14">
      <c r="A1" s="15" t="inlineStr">
        <is>
          <t>NPV — Session 6 example (pay 100; receive 12, 11, 110)</t>
        </is>
      </c>
    </row>
    <row r="3" ht="15" customHeight="1" s="14">
      <c r="A3" s="13" t="inlineStr">
        <is>
          <t>Cost of capital</t>
        </is>
      </c>
      <c r="B3" s="16" t="n">
        <v>0.1</v>
      </c>
    </row>
    <row r="4" ht="15" customHeight="1" s="14">
      <c r="A4" s="13" t="inlineStr">
        <is>
          <t>Reinvestment rate (interim cash)</t>
        </is>
      </c>
      <c r="B4" s="16" t="n">
        <v>0.1</v>
      </c>
    </row>
    <row r="6" ht="15" customHeight="1" s="14">
      <c r="A6" s="17" t="inlineStr">
        <is>
          <t>Year</t>
        </is>
      </c>
      <c r="B6" s="17" t="inlineStr">
        <is>
          <t>Cash flow</t>
        </is>
      </c>
      <c r="C6" s="17" t="inlineStr">
        <is>
          <t>PV at cost of capital</t>
        </is>
      </c>
      <c r="D6" s="17" t="inlineStr">
        <is>
          <t>FV if reinvested to Yr 3</t>
        </is>
      </c>
    </row>
    <row r="7" ht="15" customHeight="1" s="14">
      <c r="A7" s="18" t="n">
        <v>0</v>
      </c>
      <c r="B7" s="19" t="n">
        <v>-100</v>
      </c>
      <c r="C7" s="18">
        <f>B7/(1+$B$3)^A7</f>
        <v/>
      </c>
    </row>
    <row r="8" ht="15" customHeight="1" s="14">
      <c r="A8" s="18" t="n">
        <v>1</v>
      </c>
      <c r="B8" s="19" t="n">
        <v>12</v>
      </c>
      <c r="C8" s="18">
        <f>B8/(1+$B$3)^A8</f>
        <v/>
      </c>
      <c r="D8" s="18">
        <f>B8*(1+$B$4)^(3-A8)</f>
        <v/>
      </c>
    </row>
    <row r="9" ht="15" customHeight="1" s="14">
      <c r="A9" s="18" t="n">
        <v>2</v>
      </c>
      <c r="B9" s="19" t="n">
        <v>11</v>
      </c>
      <c r="C9" s="18">
        <f>B9/(1+$B$3)^A9</f>
        <v/>
      </c>
      <c r="D9" s="18">
        <f>B9*(1+$B$4)^(3-A9)</f>
        <v/>
      </c>
    </row>
    <row r="10" ht="15" customHeight="1" s="14">
      <c r="A10" s="18" t="n">
        <v>3</v>
      </c>
      <c r="B10" s="19" t="n">
        <v>110</v>
      </c>
      <c r="C10" s="18">
        <f>B10/(1+$B$3)^A10</f>
        <v/>
      </c>
      <c r="D10" s="18">
        <f>B10*(1+$B$4)^(3-A10)</f>
        <v/>
      </c>
    </row>
    <row r="12" ht="15" customHeight="1" s="14">
      <c r="A12" s="13" t="inlineStr">
        <is>
          <t>PV of inflows (direct)</t>
        </is>
      </c>
      <c r="C12" s="18">
        <f>SUM(C8:C10)</f>
        <v/>
      </c>
    </row>
    <row r="13" ht="15" customHeight="1" s="14">
      <c r="A13" s="13" t="inlineStr">
        <is>
          <t>NPV (direct discounting)</t>
        </is>
      </c>
      <c r="C13" s="17">
        <f>C12+C7</f>
        <v/>
      </c>
    </row>
    <row r="14" ht="15" customHeight="1" s="14">
      <c r="A14" s="13" t="inlineStr">
        <is>
          <t>FV of inflows at Yr 3 (reinvested)</t>
        </is>
      </c>
      <c r="D14" s="18">
        <f>SUM(D8:D10)</f>
        <v/>
      </c>
    </row>
    <row r="15" ht="15" customHeight="1" s="14">
      <c r="A15" s="13" t="inlineStr">
        <is>
          <t>NPV honouring reinvestment rate</t>
        </is>
      </c>
      <c r="D15" s="17">
        <f>D14/(1+$B$3)^3+B7</f>
        <v/>
      </c>
    </row>
    <row r="17" ht="15" customHeight="1" s="14">
      <c r="A17" s="20" t="inlineStr">
        <is>
          <t>With both rates at 10%: NPV = 2.645 both ways. Set B4 to 6% (cash parked in a bank): NPV falls to 1.535.</t>
        </is>
      </c>
    </row>
    <row r="18" ht="15" customHeight="1" s="14">
      <c r="A18" s="20" t="inlineStr">
        <is>
          <t>The direct formula silently assumes interim cash compounds at the cost of capital — Session 6's hidden assumption.</t>
        </is>
      </c>
    </row>
    <row r="20" ht="15" customHeight="1" s="14">
      <c r="A20" s="15" t="inlineStr">
        <is>
          <t>Finance profit — why the share price rises by exactly the NPV</t>
        </is>
      </c>
    </row>
    <row r="21" ht="15" customHeight="1" s="14">
      <c r="A21" s="17" t="inlineStr">
        <is>
          <t>Year</t>
        </is>
      </c>
      <c r="B21" s="17" t="inlineStr">
        <is>
          <t>Cash flow</t>
        </is>
      </c>
      <c r="C21" s="17" t="inlineStr">
        <is>
          <t>Cost of capital charge (10 on 100)</t>
        </is>
      </c>
      <c r="D21" s="17" t="inlineStr">
        <is>
          <t>Finance profit</t>
        </is>
      </c>
      <c r="E21" s="17" t="inlineStr">
        <is>
          <t>PV of finance profit</t>
        </is>
      </c>
    </row>
    <row r="22" ht="15" customHeight="1" s="14">
      <c r="A22" s="18" t="n">
        <v>1</v>
      </c>
      <c r="B22" s="19" t="n">
        <v>12</v>
      </c>
      <c r="C22" s="19" t="n">
        <v>10</v>
      </c>
      <c r="D22" s="18">
        <f>B22-C22</f>
        <v/>
      </c>
      <c r="E22" s="18">
        <f>D22/(1+$B$3)^A22</f>
        <v/>
      </c>
    </row>
    <row r="23" ht="15" customHeight="1" s="14">
      <c r="A23" s="18" t="n">
        <v>2</v>
      </c>
      <c r="B23" s="19" t="n">
        <v>11</v>
      </c>
      <c r="C23" s="19" t="n">
        <v>10</v>
      </c>
      <c r="D23" s="18">
        <f>B23-C23</f>
        <v/>
      </c>
      <c r="E23" s="18">
        <f>D23/(1+$B$3)^A23</f>
        <v/>
      </c>
    </row>
    <row r="24" ht="15" customHeight="1" s="14">
      <c r="A24" s="18" t="n">
        <v>3</v>
      </c>
      <c r="B24" s="19" t="n">
        <v>110</v>
      </c>
      <c r="C24" s="19" t="n">
        <v>110</v>
      </c>
      <c r="D24" s="18">
        <f>B24-C24</f>
        <v/>
      </c>
      <c r="E24" s="18">
        <f>D24/(1+$B$3)^A24</f>
        <v/>
      </c>
    </row>
    <row r="25" ht="15" customHeight="1" s="14">
      <c r="A25" s="13" t="inlineStr">
        <is>
          <t>Total finance profit = NPV</t>
        </is>
      </c>
      <c r="E25" s="17">
        <f>SUM(E22:E24)</f>
        <v/>
      </c>
    </row>
    <row r="27" ht="15" customHeight="1" s="14">
      <c r="A27" s="20" t="inlineStr">
        <is>
          <t>Source: FCRV Session 6 notes (Prof. Prasanna Tantri, ISB), 2025.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C2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0" customWidth="1" style="13" min="1" max="1"/>
    <col width="16" customWidth="1" style="13" min="2" max="2"/>
    <col width="28" customWidth="1" style="13" min="3" max="3"/>
  </cols>
  <sheetData>
    <row r="1" ht="15" customHeight="1" s="14">
      <c r="A1" s="15" t="inlineStr">
        <is>
          <t>IRR — the reinvestment trap (Session 7)</t>
        </is>
      </c>
    </row>
    <row r="3" ht="15" customHeight="1" s="14">
      <c r="A3" s="13" t="inlineStr">
        <is>
          <t>Actual reinvestment rate</t>
        </is>
      </c>
      <c r="B3" s="16" t="n">
        <v>0.06</v>
      </c>
    </row>
    <row r="4" ht="15" customHeight="1" s="14">
      <c r="A4" s="13" t="inlineStr">
        <is>
          <t>Your hurdle rate</t>
        </is>
      </c>
      <c r="B4" s="21" t="n">
        <v>0.1075</v>
      </c>
    </row>
    <row r="6" ht="15" customHeight="1" s="14">
      <c r="A6" s="17" t="inlineStr">
        <is>
          <t>Year</t>
        </is>
      </c>
      <c r="B6" s="17" t="inlineStr">
        <is>
          <t>Cash flow</t>
        </is>
      </c>
      <c r="C6" s="17" t="inlineStr">
        <is>
          <t>FV at actual reinvestment rate</t>
        </is>
      </c>
    </row>
    <row r="7" ht="15" customHeight="1" s="14">
      <c r="A7" s="18" t="n">
        <v>0</v>
      </c>
      <c r="B7" s="19" t="n">
        <v>-100</v>
      </c>
    </row>
    <row r="8" ht="15" customHeight="1" s="14">
      <c r="A8" s="18" t="n">
        <v>1</v>
      </c>
      <c r="B8" s="19" t="n">
        <v>12</v>
      </c>
      <c r="C8" s="18">
        <f>B8*(1+$B$3)^(3-A8)</f>
        <v/>
      </c>
    </row>
    <row r="9" ht="15" customHeight="1" s="14">
      <c r="A9" s="18" t="n">
        <v>2</v>
      </c>
      <c r="B9" s="19" t="n">
        <v>11</v>
      </c>
      <c r="C9" s="18">
        <f>B9*(1+$B$3)^(3-A9)</f>
        <v/>
      </c>
    </row>
    <row r="10" ht="15" customHeight="1" s="14">
      <c r="A10" s="18" t="n">
        <v>3</v>
      </c>
      <c r="B10" s="19" t="n">
        <v>110</v>
      </c>
      <c r="C10" s="18">
        <f>B10*(1+$B$3)^(3-A10)</f>
        <v/>
      </c>
    </row>
    <row r="12" ht="15" customHeight="1" s="14">
      <c r="A12" s="13" t="inlineStr">
        <is>
          <t>Naive IRR (Excel)</t>
        </is>
      </c>
      <c r="B12" s="22">
        <f>IRR(B7:B10)</f>
        <v/>
      </c>
    </row>
    <row r="13" ht="15" customHeight="1" s="14">
      <c r="A13" s="13" t="inlineStr">
        <is>
          <t>FV of interim cash at Yr 3</t>
        </is>
      </c>
      <c r="C13" s="18">
        <f>SUM(C8:C10)</f>
        <v/>
      </c>
    </row>
    <row r="14" ht="15" customHeight="1" s="14">
      <c r="A14" s="13" t="inlineStr">
        <is>
          <t>True annualised return</t>
        </is>
      </c>
      <c r="B14" s="23">
        <f>(C13/-B7)^(1/3)-1</f>
        <v/>
      </c>
    </row>
    <row r="15" ht="15" customHeight="1" s="14">
      <c r="A15" s="13" t="inlineStr">
        <is>
          <t>Naive IRR clears hurdle?</t>
        </is>
      </c>
      <c r="B15" s="18">
        <f>IF(B12&gt;B4,"YES","NO")</f>
        <v/>
      </c>
    </row>
    <row r="16" ht="15" customHeight="1" s="14">
      <c r="A16" s="13" t="inlineStr">
        <is>
          <t>True return clears hurdle?</t>
        </is>
      </c>
      <c r="B16" s="17">
        <f>IF(B14&gt;B4,"YES","NO")</f>
        <v/>
      </c>
    </row>
    <row r="18" ht="15" customHeight="1" s="14">
      <c r="A18" s="20" t="inlineStr">
        <is>
          <t>At 6% reinvestment: naive 11.07% vs true 10.56%. Against a 10.75% hurdle the two answers disagree —</t>
        </is>
      </c>
    </row>
    <row r="19" ht="15" customHeight="1" s="14">
      <c r="A19" s="20" t="inlineStr">
        <is>
          <t>Excel approves a project that destroys value. IRR assumes interim cash compounds at the IRR itself.</t>
        </is>
      </c>
    </row>
    <row r="20" ht="15" customHeight="1" s="14">
      <c r="A20" s="20" t="inlineStr">
        <is>
          <t>Source: FCRV Session 7 notes (Prof. Prasanna Tantri, ISB), 2025.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C3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8" customWidth="1" style="13" min="1" max="1"/>
    <col width="16" customWidth="1" style="13" min="2" max="2"/>
    <col width="12" customWidth="1" style="13" min="3" max="3"/>
  </cols>
  <sheetData>
    <row r="1" ht="15" customHeight="1" s="14">
      <c r="A1" s="15" t="inlineStr">
        <is>
          <t>Capital structure — MM, priced default, bankruptcy cost (Sessions 8–10)</t>
        </is>
      </c>
    </row>
    <row r="3" ht="15" customHeight="1" s="14">
      <c r="A3" s="13" t="inlineStr">
        <is>
          <t>Good-state cash flow</t>
        </is>
      </c>
      <c r="B3" s="19" t="n">
        <v>150</v>
      </c>
    </row>
    <row r="4" ht="15" customHeight="1" s="14">
      <c r="A4" s="13" t="inlineStr">
        <is>
          <t>Bad-state cash flow (no distress cost)</t>
        </is>
      </c>
      <c r="B4" s="19" t="n">
        <v>50</v>
      </c>
    </row>
    <row r="5" ht="15" customHeight="1" s="14">
      <c r="A5" s="13" t="inlineStr">
        <is>
          <t>Bad-state cash flow (with distress cost)</t>
        </is>
      </c>
      <c r="B5" s="19" t="n">
        <v>40</v>
      </c>
    </row>
    <row r="6" ht="15" customHeight="1" s="14">
      <c r="A6" s="13" t="inlineStr">
        <is>
          <t>Probability of good state</t>
        </is>
      </c>
      <c r="B6" s="24" t="n">
        <v>0.5</v>
      </c>
    </row>
    <row r="7" ht="15" customHeight="1" s="14">
      <c r="A7" s="13" t="inlineStr">
        <is>
          <t>Cost of unlevered equity</t>
        </is>
      </c>
      <c r="B7" s="24" t="n">
        <v>0.15</v>
      </c>
    </row>
    <row r="8" ht="15" customHeight="1" s="14">
      <c r="A8" s="13" t="inlineStr">
        <is>
          <t>Cost of debt (expected return)</t>
        </is>
      </c>
      <c r="B8" s="24" t="n">
        <v>0.05</v>
      </c>
    </row>
    <row r="9" ht="15" customHeight="1" s="14">
      <c r="A9" s="13" t="inlineStr">
        <is>
          <t>Debt raised</t>
        </is>
      </c>
      <c r="B9" s="25" t="n">
        <v>57.97</v>
      </c>
    </row>
    <row r="11" ht="15" customHeight="1" s="14">
      <c r="A11" s="13" t="inlineStr">
        <is>
          <t>Unlevered firm value</t>
        </is>
      </c>
      <c r="B11" s="18">
        <f>(B6*B3+(1-B6)*B4)/(1+B7)</f>
        <v/>
      </c>
    </row>
    <row r="13" ht="15" customHeight="1" s="14">
      <c r="A13" s="15" t="inlineStr">
        <is>
          <t>No bankruptcy cost</t>
        </is>
      </c>
    </row>
    <row r="14" ht="15" customHeight="1" s="14">
      <c r="A14" s="13" t="inlineStr">
        <is>
          <t>Debt due (D x 1.05)</t>
        </is>
      </c>
      <c r="B14" s="18">
        <f>B9*(1+B8)</f>
        <v/>
      </c>
    </row>
    <row r="15" ht="15" customHeight="1" s="14">
      <c r="A15" s="13" t="inlineStr">
        <is>
          <t>Good-state payment lender demands</t>
        </is>
      </c>
      <c r="B15" s="18">
        <f>IF(B14&lt;=B4,B14,2*B9*(1+B8)-B4)</f>
        <v/>
      </c>
    </row>
    <row r="16" ht="15" customHeight="1" s="14">
      <c r="A16" s="13" t="inlineStr">
        <is>
          <t>Interest rate charged</t>
        </is>
      </c>
      <c r="B16" s="22">
        <f>B15/B9-1</f>
        <v/>
      </c>
    </row>
    <row r="17" ht="15" customHeight="1" s="14">
      <c r="A17" s="13" t="inlineStr">
        <is>
          <t>Cost of levered equity (MM)</t>
        </is>
      </c>
      <c r="B17" s="22">
        <f>(B7-B8*(B9/B11))/(1-B9/B11)</f>
        <v/>
      </c>
    </row>
    <row r="18" ht="15" customHeight="1" s="14">
      <c r="A18" s="13" t="inlineStr">
        <is>
          <t>CFE good / bad</t>
        </is>
      </c>
      <c r="B18" s="13">
        <f>MAX(B3-B15,0)</f>
        <v/>
      </c>
      <c r="C18" s="13">
        <f>MAX(B4-MIN(B14,B4),0)</f>
        <v/>
      </c>
    </row>
    <row r="19" ht="15" customHeight="1" s="14">
      <c r="A19" s="13" t="inlineStr">
        <is>
          <t>Value of equity</t>
        </is>
      </c>
      <c r="B19" s="18">
        <f>(B6*B18+(1-B6)*C18)/(1+B17)</f>
        <v/>
      </c>
    </row>
    <row r="20" ht="15" customHeight="1" s="14">
      <c r="A20" s="13" t="inlineStr">
        <is>
          <t>Firm value = equity + debt</t>
        </is>
      </c>
      <c r="B20" s="17">
        <f>B19+B9</f>
        <v/>
      </c>
    </row>
    <row r="22" ht="15" customHeight="1" s="14">
      <c r="A22" s="15" t="inlineStr">
        <is>
          <t>With bankruptcy cost (bad state 50 → 40)</t>
        </is>
      </c>
    </row>
    <row r="23" ht="15" customHeight="1" s="14">
      <c r="A23" s="13" t="inlineStr">
        <is>
          <t>Good-state payment lender demands</t>
        </is>
      </c>
      <c r="B23" s="18">
        <f>IF(B9*(1+B8)&lt;=B5,B9*(1+B8),2*B9*(1+B8)-B5)</f>
        <v/>
      </c>
    </row>
    <row r="24" ht="15" customHeight="1" s="14">
      <c r="A24" s="13" t="inlineStr">
        <is>
          <t>Interest rate charged</t>
        </is>
      </c>
      <c r="B24" s="22">
        <f>B23/B9-1</f>
        <v/>
      </c>
    </row>
    <row r="25" ht="15" customHeight="1" s="14">
      <c r="A25" s="13" t="inlineStr">
        <is>
          <t>CFE good / bad</t>
        </is>
      </c>
      <c r="B25" s="13">
        <f>MAX(B3-B23,0)</f>
        <v/>
      </c>
      <c r="C25" s="13">
        <f>MAX(B5-MIN(B9*(1+B8),B5),0)</f>
        <v/>
      </c>
    </row>
    <row r="26" ht="15" customHeight="1" s="14">
      <c r="A26" s="13" t="inlineStr">
        <is>
          <t>Value of equity</t>
        </is>
      </c>
      <c r="B26" s="18">
        <f>(B6*B25+(1-B6)*C25)/(1+B17)</f>
        <v/>
      </c>
    </row>
    <row r="27" ht="15" customHeight="1" s="14">
      <c r="A27" s="13" t="inlineStr">
        <is>
          <t>Firm value</t>
        </is>
      </c>
      <c r="B27" s="17">
        <f>B26+B9</f>
        <v/>
      </c>
    </row>
    <row r="28" ht="15" customHeight="1" s="14">
      <c r="A28" s="13" t="inlineStr">
        <is>
          <t>Loss vs no-cost case</t>
        </is>
      </c>
      <c r="B28" s="18">
        <f>B20-B27</f>
        <v/>
      </c>
    </row>
    <row r="29" ht="15" customHeight="1" s="14">
      <c r="A29" s="13" t="inlineStr">
        <is>
          <t>Check: PV of expected distress loss</t>
        </is>
      </c>
      <c r="B29" s="18">
        <f>((B4-B5)*(1-B6))/(1+B17)</f>
        <v/>
      </c>
    </row>
    <row r="31" ht="15" customHeight="1" s="14">
      <c r="A31" s="20" t="inlineStr">
        <is>
          <t>With D=57.97 (two-thirds of 86.96): lender charges 23.75% (41% with distress cost); ke = 35%;</t>
        </is>
      </c>
    </row>
    <row r="32" ht="15" customHeight="1" s="14">
      <c r="A32" s="20" t="inlineStr">
        <is>
          <t>firm value 86.96 without distress cost — default alone destroys nothing — and 83.25 with it (loss 3.70, verified two ways).</t>
        </is>
      </c>
    </row>
    <row r="33" ht="15" customHeight="1" s="14">
      <c r="A33" s="20" t="inlineStr">
        <is>
          <t>V(levered) = V(unlevered) + PV(tax shield) − PV(bankruptcy costs). Source: FCRV Sessions 8–10 notes (Prof. Tantri, ISB).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5"/>
  <sheetViews>
    <sheetView workbookViewId="0">
      <selection activeCell="A1" sqref="A1"/>
    </sheetView>
  </sheetViews>
  <sheetFormatPr baseColWidth="8" defaultRowHeight="15"/>
  <cols>
    <col width="34" customWidth="1" style="14" min="1" max="1"/>
    <col width="14" customWidth="1" style="14" min="2" max="2"/>
    <col width="14" customWidth="1" style="14" min="3" max="3"/>
    <col width="14" customWidth="1" style="14" min="4" max="4"/>
    <col width="14" customWidth="1" style="14" min="5" max="5"/>
    <col width="14" customWidth="1" style="14" min="6" max="6"/>
  </cols>
  <sheetData>
    <row r="1">
      <c r="A1" s="26" t="inlineStr">
        <is>
          <t>Session 9 — three roads to the same levered value (CF 10 x 4 yrs)</t>
        </is>
      </c>
    </row>
    <row r="3">
      <c r="A3" t="inlineStr">
        <is>
          <t>Unlevered cost of equity</t>
        </is>
      </c>
      <c r="B3" s="27" t="n">
        <v>0.08</v>
      </c>
    </row>
    <row r="4">
      <c r="A4" t="inlineStr">
        <is>
          <t>Cost of debt</t>
        </is>
      </c>
      <c r="B4" s="27" t="n">
        <v>0.06</v>
      </c>
    </row>
    <row r="5">
      <c r="A5" t="inlineStr">
        <is>
          <t>Tax rate</t>
        </is>
      </c>
      <c r="B5" s="27" t="n">
        <v>0.5</v>
      </c>
    </row>
    <row r="6">
      <c r="A6" t="inlineStr">
        <is>
          <t>Levered cost of equity (WACCu=WACCl)</t>
        </is>
      </c>
      <c r="B6" s="27">
        <f>2*B3-B4</f>
        <v/>
      </c>
    </row>
    <row r="7">
      <c r="A7" t="inlineStr">
        <is>
          <t>WACC (tax-adjusted)</t>
        </is>
      </c>
      <c r="B7" s="27">
        <f>0.5*B6+0.5*B4*(1-B5)</f>
        <v/>
      </c>
    </row>
    <row r="9">
      <c r="A9" s="28" t="inlineStr">
        <is>
          <t>Year</t>
        </is>
      </c>
      <c r="B9" s="28" t="inlineStr">
        <is>
          <t>CF</t>
        </is>
      </c>
      <c r="C9" s="28" t="inlineStr">
        <is>
          <t>After-tax CF</t>
        </is>
      </c>
      <c r="D9" s="28" t="inlineStr">
        <is>
          <t>PV @ WACC (Road 1)</t>
        </is>
      </c>
      <c r="E9" s="28" t="inlineStr">
        <is>
          <t>PV @ ru (unlevered)</t>
        </is>
      </c>
    </row>
    <row r="10">
      <c r="A10" t="n">
        <v>1</v>
      </c>
      <c r="B10" t="n">
        <v>10</v>
      </c>
      <c r="C10">
        <f>B10*(1-$B$5)</f>
        <v/>
      </c>
      <c r="D10">
        <f>C10/(1+$B$7)^A10</f>
        <v/>
      </c>
      <c r="E10">
        <f>C10/(1+$B$3)^A10</f>
        <v/>
      </c>
    </row>
    <row r="11">
      <c r="A11" t="n">
        <v>2</v>
      </c>
      <c r="B11" t="n">
        <v>10</v>
      </c>
      <c r="C11">
        <f>B11*(1-$B$5)</f>
        <v/>
      </c>
      <c r="D11">
        <f>C11/(1+$B$7)^A11</f>
        <v/>
      </c>
      <c r="E11">
        <f>C11/(1+$B$3)^A11</f>
        <v/>
      </c>
    </row>
    <row r="12">
      <c r="A12" t="n">
        <v>3</v>
      </c>
      <c r="B12" t="n">
        <v>10</v>
      </c>
      <c r="C12">
        <f>B12*(1-$B$5)</f>
        <v/>
      </c>
      <c r="D12">
        <f>C12/(1+$B$7)^A12</f>
        <v/>
      </c>
      <c r="E12">
        <f>C12/(1+$B$3)^A12</f>
        <v/>
      </c>
    </row>
    <row r="13">
      <c r="A13" t="n">
        <v>4</v>
      </c>
      <c r="B13" t="n">
        <v>10</v>
      </c>
      <c r="C13">
        <f>B13*(1-$B$5)</f>
        <v/>
      </c>
      <c r="D13">
        <f>C13/(1+$B$7)^A13</f>
        <v/>
      </c>
      <c r="E13">
        <f>C13/(1+$B$3)^A13</f>
        <v/>
      </c>
    </row>
    <row r="14">
      <c r="A14" s="26" t="inlineStr">
        <is>
          <t>Road 1 — WACC method</t>
        </is>
      </c>
      <c r="D14" s="26">
        <f>SUM(D10:D13)</f>
        <v/>
      </c>
    </row>
    <row r="15">
      <c r="A15" t="inlineStr">
        <is>
          <t>Unlevered value Vu</t>
        </is>
      </c>
      <c r="E15">
        <f>SUM(E10:E13)</f>
        <v/>
      </c>
    </row>
    <row r="17">
      <c r="A17" s="26" t="inlineStr">
        <is>
          <t>Road 2 — APV (his circular-logic demonstration)</t>
        </is>
      </c>
    </row>
    <row r="18">
      <c r="A18" s="28" t="inlineStr">
        <is>
          <t>Year end</t>
        </is>
      </c>
      <c r="B18" s="28" t="inlineStr">
        <is>
          <t>Levered value</t>
        </is>
      </c>
      <c r="C18" s="28" t="inlineStr">
        <is>
          <t>Debt (=50%)</t>
        </is>
      </c>
      <c r="D18" s="28" t="inlineStr">
        <is>
          <t>Interest</t>
        </is>
      </c>
      <c r="E18" s="28" t="inlineStr">
        <is>
          <t>Tax benefit</t>
        </is>
      </c>
      <c r="F18" s="28" t="inlineStr">
        <is>
          <t>PV @ ru</t>
        </is>
      </c>
    </row>
    <row r="19">
      <c r="A19" t="n">
        <v>0</v>
      </c>
      <c r="B19">
        <f>(B20+10*(1-$B$5))/(1+$B$7)</f>
        <v/>
      </c>
      <c r="C19">
        <f>0.5*B19</f>
        <v/>
      </c>
    </row>
    <row r="20">
      <c r="A20" t="n">
        <v>1</v>
      </c>
      <c r="B20">
        <f>(B21+10*(1-$B$5))/(1+$B$7)</f>
        <v/>
      </c>
      <c r="C20">
        <f>0.5*B20</f>
        <v/>
      </c>
      <c r="D20">
        <f>$B$4*C19</f>
        <v/>
      </c>
      <c r="E20">
        <f>D20*$B$5</f>
        <v/>
      </c>
      <c r="F20">
        <f>E20/(1+$B$3)^A20</f>
        <v/>
      </c>
    </row>
    <row r="21">
      <c r="A21" t="n">
        <v>2</v>
      </c>
      <c r="B21">
        <f>(B22+10*(1-$B$5))/(1+$B$7)</f>
        <v/>
      </c>
      <c r="C21">
        <f>0.5*B21</f>
        <v/>
      </c>
      <c r="D21">
        <f>$B$4*C20</f>
        <v/>
      </c>
      <c r="E21">
        <f>D21*$B$5</f>
        <v/>
      </c>
      <c r="F21">
        <f>E21/(1+$B$3)^A21</f>
        <v/>
      </c>
    </row>
    <row r="22">
      <c r="A22" t="n">
        <v>3</v>
      </c>
      <c r="B22">
        <f>(B23+10*(1-$B$5))/(1+$B$7)</f>
        <v/>
      </c>
      <c r="C22">
        <f>0.5*B22</f>
        <v/>
      </c>
      <c r="D22">
        <f>$B$4*C21</f>
        <v/>
      </c>
      <c r="E22">
        <f>D22*$B$5</f>
        <v/>
      </c>
      <c r="F22">
        <f>E22/(1+$B$3)^A22</f>
        <v/>
      </c>
    </row>
    <row r="23">
      <c r="A23" t="n">
        <v>4</v>
      </c>
      <c r="B23" t="n">
        <v>0</v>
      </c>
      <c r="C23" t="n">
        <v>0</v>
      </c>
      <c r="D23">
        <f>$B$4*C22</f>
        <v/>
      </c>
      <c r="E23">
        <f>D23*$B$5</f>
        <v/>
      </c>
      <c r="F23">
        <f>E23/(1+$B$3)^A23</f>
        <v/>
      </c>
    </row>
    <row r="24">
      <c r="A24" t="inlineStr">
        <is>
          <t>PV of tax shield</t>
        </is>
      </c>
      <c r="F24">
        <f>SUM(F20:F23)</f>
        <v/>
      </c>
    </row>
    <row r="25">
      <c r="A25" s="26" t="inlineStr">
        <is>
          <t>APV total = Vu + shield</t>
        </is>
      </c>
      <c r="F25" s="26">
        <f>E15+F24</f>
        <v/>
      </c>
    </row>
    <row r="27">
      <c r="A27" s="26" t="inlineStr">
        <is>
          <t>Road 3 — NOPAT method</t>
        </is>
      </c>
    </row>
    <row r="28">
      <c r="A28" s="28" t="inlineStr">
        <is>
          <t>Year</t>
        </is>
      </c>
      <c r="B28" s="28" t="inlineStr">
        <is>
          <t>Interest</t>
        </is>
      </c>
      <c r="C28" s="28" t="inlineStr">
        <is>
          <t>Actual tax</t>
        </is>
      </c>
      <c r="D28" s="28" t="inlineStr">
        <is>
          <t>NOPAT</t>
        </is>
      </c>
      <c r="E28" s="28" t="inlineStr">
        <is>
          <t>PV @ ru</t>
        </is>
      </c>
    </row>
    <row r="29">
      <c r="A29" t="n">
        <v>1</v>
      </c>
      <c r="B29">
        <f>$B$4*C19</f>
        <v/>
      </c>
      <c r="C29">
        <f>(10-B29)*$B$5</f>
        <v/>
      </c>
      <c r="D29">
        <f>10-C29</f>
        <v/>
      </c>
      <c r="E29">
        <f>D29/(1+$B$3)^A29</f>
        <v/>
      </c>
    </row>
    <row r="30">
      <c r="A30" t="n">
        <v>2</v>
      </c>
      <c r="B30">
        <f>$B$4*C20</f>
        <v/>
      </c>
      <c r="C30">
        <f>(10-B30)*$B$5</f>
        <v/>
      </c>
      <c r="D30">
        <f>10-C30</f>
        <v/>
      </c>
      <c r="E30">
        <f>D30/(1+$B$3)^A30</f>
        <v/>
      </c>
    </row>
    <row r="31">
      <c r="A31" t="n">
        <v>3</v>
      </c>
      <c r="B31">
        <f>$B$4*C21</f>
        <v/>
      </c>
      <c r="C31">
        <f>(10-B31)*$B$5</f>
        <v/>
      </c>
      <c r="D31">
        <f>10-C31</f>
        <v/>
      </c>
      <c r="E31">
        <f>D31/(1+$B$3)^A31</f>
        <v/>
      </c>
    </row>
    <row r="32">
      <c r="A32" t="n">
        <v>4</v>
      </c>
      <c r="B32">
        <f>$B$4*C22</f>
        <v/>
      </c>
      <c r="C32">
        <f>(10-B32)*$B$5</f>
        <v/>
      </c>
      <c r="D32">
        <f>10-C32</f>
        <v/>
      </c>
      <c r="E32">
        <f>D32/(1+$B$3)^A32</f>
        <v/>
      </c>
    </row>
    <row r="33">
      <c r="A33" s="26" t="inlineStr">
        <is>
          <t>NOPAT value</t>
        </is>
      </c>
      <c r="E33" s="26">
        <f>SUM(E29:E32)</f>
        <v/>
      </c>
    </row>
    <row r="35">
      <c r="A35" t="inlineStr">
        <is>
          <t>All three should read 17.13 at tax 50% — and equal Vu at tax 0 (Modigliani-Miller).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23"/>
  <sheetViews>
    <sheetView workbookViewId="0">
      <selection activeCell="A1" sqref="A1"/>
    </sheetView>
  </sheetViews>
  <sheetFormatPr baseColWidth="8" defaultRowHeight="15"/>
  <cols>
    <col width="34" customWidth="1" style="14" min="1" max="1"/>
    <col width="16" customWidth="1" style="14" min="2" max="2"/>
    <col width="16" customWidth="1" style="14" min="3" max="3"/>
  </cols>
  <sheetData>
    <row r="1">
      <c r="A1" s="26" t="inlineStr">
        <is>
          <t>Session 10 close — the L&amp;T example: one assumption, a lakh-crore swing</t>
        </is>
      </c>
    </row>
    <row r="3">
      <c r="A3" t="inlineStr">
        <is>
          <t>Year-1 cash inflow (cr)</t>
        </is>
      </c>
      <c r="B3" t="n">
        <v>10000</v>
      </c>
    </row>
    <row r="4">
      <c r="A4" t="inlineStr">
        <is>
          <t>Growth, years 2-7</t>
        </is>
      </c>
      <c r="B4" s="29" t="n">
        <v>0.2</v>
      </c>
    </row>
    <row r="5">
      <c r="A5" t="inlineStr">
        <is>
          <t>Perpetual growth after</t>
        </is>
      </c>
      <c r="B5" s="29" t="n">
        <v>0.1</v>
      </c>
    </row>
    <row r="6">
      <c r="A6" t="inlineStr">
        <is>
          <t>Discount rate</t>
        </is>
      </c>
      <c r="B6" s="27" t="n">
        <v>0.1615</v>
      </c>
    </row>
    <row r="7">
      <c r="A7" t="inlineStr">
        <is>
          <t>Investment (cr)</t>
        </is>
      </c>
      <c r="B7" t="n">
        <v>300000</v>
      </c>
    </row>
    <row r="9">
      <c r="A9" s="28" t="inlineStr">
        <is>
          <t>Year</t>
        </is>
      </c>
      <c r="B9" s="28" t="inlineStr">
        <is>
          <t>Cash flow</t>
        </is>
      </c>
      <c r="C9" s="28" t="inlineStr">
        <is>
          <t>PV</t>
        </is>
      </c>
    </row>
    <row r="10">
      <c r="A10" t="n">
        <v>1</v>
      </c>
      <c r="B10">
        <f>$B$3*(1+$B$4)^(1-1)</f>
        <v/>
      </c>
      <c r="C10">
        <f>B10/(1+$B$6)^A10</f>
        <v/>
      </c>
    </row>
    <row r="11">
      <c r="A11" t="n">
        <v>2</v>
      </c>
      <c r="B11">
        <f>$B$3*(1+$B$4)^(2-1)</f>
        <v/>
      </c>
      <c r="C11">
        <f>B11/(1+$B$6)^A11</f>
        <v/>
      </c>
    </row>
    <row r="12">
      <c r="A12" t="n">
        <v>3</v>
      </c>
      <c r="B12">
        <f>$B$3*(1+$B$4)^(3-1)</f>
        <v/>
      </c>
      <c r="C12">
        <f>B12/(1+$B$6)^A12</f>
        <v/>
      </c>
    </row>
    <row r="13">
      <c r="A13" t="n">
        <v>4</v>
      </c>
      <c r="B13">
        <f>$B$3*(1+$B$4)^(4-1)</f>
        <v/>
      </c>
      <c r="C13">
        <f>B13/(1+$B$6)^A13</f>
        <v/>
      </c>
    </row>
    <row r="14">
      <c r="A14" t="n">
        <v>5</v>
      </c>
      <c r="B14">
        <f>$B$3*(1+$B$4)^(5-1)</f>
        <v/>
      </c>
      <c r="C14">
        <f>B14/(1+$B$6)^A14</f>
        <v/>
      </c>
    </row>
    <row r="15">
      <c r="A15" t="n">
        <v>6</v>
      </c>
      <c r="B15">
        <f>$B$3*(1+$B$4)^(6-1)</f>
        <v/>
      </c>
      <c r="C15">
        <f>B15/(1+$B$6)^A15</f>
        <v/>
      </c>
    </row>
    <row r="16">
      <c r="A16" t="n">
        <v>7</v>
      </c>
      <c r="B16">
        <f>$B$3*(1+$B$4)^(7-1)</f>
        <v/>
      </c>
      <c r="C16">
        <f>B16/(1+$B$6)^A16</f>
        <v/>
      </c>
    </row>
    <row r="17">
      <c r="A17" t="inlineStr">
        <is>
          <t>Terminal value at end of yr 7</t>
        </is>
      </c>
      <c r="B17">
        <f>B16*(1+$B$5)/($B$6-$B$5)</f>
        <v/>
      </c>
      <c r="C17">
        <f>B17/(1+$B$6)^7</f>
        <v/>
      </c>
    </row>
    <row r="18">
      <c r="A18" s="26" t="inlineStr">
        <is>
          <t>Value of inflows</t>
        </is>
      </c>
      <c r="C18" s="26">
        <f>SUM(C10:C17)</f>
        <v/>
      </c>
    </row>
    <row r="19">
      <c r="A19" s="26" t="inlineStr">
        <is>
          <t>NPV vs investment</t>
        </is>
      </c>
      <c r="C19" s="26">
        <f>C18-B7</f>
        <v/>
      </c>
    </row>
    <row r="21">
      <c r="A21" t="inlineStr">
        <is>
          <t>Base case reads ~2,53,779 cr (reject). Set growth to 30% and watch the verdict flip —</t>
        </is>
      </c>
    </row>
    <row r="22">
      <c r="A22" t="inlineStr">
        <is>
          <t>"the skill to 'smell' before the fire starts." Note: his notes print the outputs, not the</t>
        </is>
      </c>
    </row>
    <row r="23">
      <c r="A23" t="inlineStr">
        <is>
          <t>discount rate; 16.15% reproduces the base case. Probe every cell — that is the point.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2026-07-02T12:51:01Z</dcterms:created>
  <dcterms:modified xmlns:dcterms="http://purl.org/dc/terms/" xmlns:xsi="http://www.w3.org/2001/XMLSchema-instance" xsi:type="dcterms:W3CDTF">2026-07-02T14:11:36Z</dcterms:modified>
  <cp:revision>0</cp:revision>
</cp:coreProperties>
</file>